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Ejectors\Ezejector\Option Selection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B10" i="1" l="1"/>
  <c r="O3" i="1" l="1"/>
  <c r="O5" i="1" l="1"/>
  <c r="F19" i="1" l="1"/>
  <c r="C19" i="1"/>
  <c r="H19" i="1" s="1"/>
  <c r="G19" i="1" s="1"/>
  <c r="F18" i="1"/>
  <c r="C18" i="1"/>
  <c r="B17" i="1"/>
  <c r="D18" i="1" s="1"/>
  <c r="F17" i="1"/>
  <c r="I19" i="1" l="1"/>
  <c r="J19" i="1" s="1"/>
  <c r="D19" i="1"/>
  <c r="D17" i="1"/>
  <c r="K19" i="1" l="1"/>
  <c r="L19" i="1" s="1"/>
  <c r="E8" i="1" s="1"/>
  <c r="M19" i="1" l="1"/>
  <c r="H18" i="1" l="1"/>
  <c r="G18" i="1" s="1"/>
  <c r="I18" i="1" s="1"/>
  <c r="J18" i="1" s="1"/>
  <c r="C17" i="1"/>
  <c r="H17" i="1" s="1"/>
  <c r="G17" i="1" s="1"/>
  <c r="I17" i="1" s="1"/>
  <c r="J17" i="1" s="1"/>
  <c r="K17" i="1" l="1"/>
  <c r="K18" i="1"/>
  <c r="L18" i="1" l="1"/>
  <c r="E7" i="1" s="1"/>
  <c r="L17" i="1"/>
  <c r="E6" i="1" s="1"/>
  <c r="M17" i="1" l="1"/>
  <c r="M18" i="1"/>
</calcChain>
</file>

<file path=xl/sharedStrings.xml><?xml version="1.0" encoding="utf-8"?>
<sst xmlns="http://schemas.openxmlformats.org/spreadsheetml/2006/main" count="28" uniqueCount="26">
  <si>
    <t>Motive gas 1</t>
  </si>
  <si>
    <t>Motive gas 2</t>
  </si>
  <si>
    <t>Pressure bara</t>
  </si>
  <si>
    <t>Entrained gas</t>
  </si>
  <si>
    <t>Pressure ratio</t>
  </si>
  <si>
    <t>Max Flow kg/hr</t>
  </si>
  <si>
    <t>Ae</t>
  </si>
  <si>
    <t>Am</t>
  </si>
  <si>
    <t>Cp/Cv</t>
  </si>
  <si>
    <t>Mp</t>
  </si>
  <si>
    <t>Mmot</t>
  </si>
  <si>
    <t>Mmix</t>
  </si>
  <si>
    <t>Pp</t>
  </si>
  <si>
    <t>Pd</t>
  </si>
  <si>
    <t>Compr. Ratio</t>
  </si>
  <si>
    <t>Compr. ratio</t>
  </si>
  <si>
    <t>Pressure Required  bara</t>
  </si>
  <si>
    <t>Number of stages required</t>
  </si>
  <si>
    <t>Discharge gas</t>
  </si>
  <si>
    <t>Motive gas 3</t>
  </si>
  <si>
    <t>OPTION SELECTION PROGRAM</t>
  </si>
  <si>
    <t>INPUT VALUES AND SEE WHICH OPTIONS WORK AND HOW MANY EJECTOR STAGES ARE REQUIRED.</t>
  </si>
  <si>
    <t>Max Flow Available per stage kg/hr</t>
  </si>
  <si>
    <t>Motive Gas</t>
  </si>
  <si>
    <t>Entrained Gas</t>
  </si>
  <si>
    <t>TO START, PLEASE INDICATE YOUR REASON FOR USING THIS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</si>
</sst>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Arial"/>
      <family val="2"/>
    </font>
    <font>
      <u/>
      <sz val="14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0" fillId="3" borderId="0" xfId="0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 vertical="top"/>
      <protection locked="0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14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vertical="top"/>
    </xf>
    <xf numFmtId="14" fontId="11" fillId="3" borderId="0" xfId="0" applyNumberFormat="1" applyFont="1" applyFill="1" applyAlignment="1">
      <alignment horizontal="center" vertical="top"/>
    </xf>
    <xf numFmtId="0" fontId="12" fillId="3" borderId="0" xfId="1" applyFont="1" applyFill="1"/>
    <xf numFmtId="0" fontId="11" fillId="3" borderId="0" xfId="0" applyFont="1" applyFill="1" applyAlignment="1" applyProtection="1">
      <alignment horizontal="center" vertical="top" wrapText="1"/>
      <protection hidden="1"/>
    </xf>
    <xf numFmtId="0" fontId="11" fillId="3" borderId="0" xfId="0" applyFont="1" applyFill="1" applyAlignment="1" applyProtection="1">
      <alignment vertical="top" wrapText="1"/>
      <protection hidden="1"/>
    </xf>
    <xf numFmtId="2" fontId="11" fillId="3" borderId="0" xfId="0" applyNumberFormat="1" applyFont="1" applyFill="1" applyAlignment="1" applyProtection="1">
      <alignment horizontal="center"/>
      <protection hidden="1"/>
    </xf>
    <xf numFmtId="2" fontId="11" fillId="3" borderId="0" xfId="0" applyNumberFormat="1" applyFont="1" applyFill="1" applyProtection="1"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2" borderId="2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1" fillId="2" borderId="5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0" fontId="0" fillId="2" borderId="6" xfId="0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5" xfId="0" applyFill="1" applyBorder="1"/>
    <xf numFmtId="0" fontId="10" fillId="2" borderId="0" xfId="1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9" fillId="2" borderId="5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">
    <dxf>
      <fill>
        <patternFill>
          <bgColor theme="1"/>
        </patternFill>
      </fill>
    </dxf>
    <dxf>
      <font>
        <color theme="0"/>
      </font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N$2" noThreeD="1"/>
</file>

<file path=xl/ctrlProps/ctrlProp2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171451</xdr:colOff>
      <xdr:row>4</xdr:row>
      <xdr:rowOff>9525</xdr:rowOff>
    </xdr:from>
    <xdr:to>
      <xdr:col>10</xdr:col>
      <xdr:colOff>95250</xdr:colOff>
      <xdr:row>8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1" y="962025"/>
          <a:ext cx="3028949" cy="13620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</xdr:row>
          <xdr:rowOff>57150</xdr:rowOff>
        </xdr:from>
        <xdr:to>
          <xdr:col>11</xdr:col>
          <xdr:colOff>1038225</xdr:colOff>
          <xdr:row>1</xdr:row>
          <xdr:rowOff>266700</xdr:rowOff>
        </xdr:to>
        <xdr:sp macro="" textlink="">
          <xdr:nvSpPr>
            <xdr:cNvPr id="1025" name="Option Button 1" descr="RESEARCH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33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Research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</xdr:row>
          <xdr:rowOff>47625</xdr:rowOff>
        </xdr:from>
        <xdr:to>
          <xdr:col>11</xdr:col>
          <xdr:colOff>1038225</xdr:colOff>
          <xdr:row>2</xdr:row>
          <xdr:rowOff>266700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33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Design</a:t>
              </a:r>
            </a:p>
          </xdr:txBody>
        </xdr:sp>
        <xdr:clientData fLocksWithSheet="0"/>
      </xdr:twoCellAnchor>
    </mc:Choice>
    <mc:Fallback/>
  </mc:AlternateContent>
  <xdr:twoCellAnchor>
    <xdr:from>
      <xdr:col>3</xdr:col>
      <xdr:colOff>657225</xdr:colOff>
      <xdr:row>1</xdr:row>
      <xdr:rowOff>28574</xdr:rowOff>
    </xdr:from>
    <xdr:to>
      <xdr:col>7</xdr:col>
      <xdr:colOff>714374</xdr:colOff>
      <xdr:row>2</xdr:row>
      <xdr:rowOff>28574</xdr:rowOff>
    </xdr:to>
    <xdr:sp macro="" textlink="">
      <xdr:nvSpPr>
        <xdr:cNvPr id="2" name="Right Arrow 1"/>
        <xdr:cNvSpPr/>
      </xdr:nvSpPr>
      <xdr:spPr>
        <a:xfrm>
          <a:off x="2914650" y="228599"/>
          <a:ext cx="3543299" cy="276225"/>
        </a:xfrm>
        <a:prstGeom prst="rightArrow">
          <a:avLst/>
        </a:prstGeom>
        <a:solidFill>
          <a:srgbClr val="FF0000">
            <a:alpha val="50000"/>
          </a:srgbClr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zejector.com/ejector-rang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C35"/>
  <sheetViews>
    <sheetView tabSelected="1" workbookViewId="0">
      <selection activeCell="L8" sqref="L8"/>
    </sheetView>
  </sheetViews>
  <sheetFormatPr defaultRowHeight="15" x14ac:dyDescent="0.25"/>
  <cols>
    <col min="1" max="1" width="0.125" style="2" customWidth="1"/>
    <col min="2" max="2" width="15.125" style="2" customWidth="1"/>
    <col min="3" max="3" width="9.625" style="2" customWidth="1"/>
    <col min="4" max="4" width="12" style="2" customWidth="1"/>
    <col min="5" max="5" width="14" style="3" customWidth="1"/>
    <col min="6" max="6" width="6.625" style="3" customWidth="1"/>
    <col min="7" max="7" width="13.125" style="3" customWidth="1"/>
    <col min="8" max="8" width="11.375" style="3" customWidth="1"/>
    <col min="9" max="9" width="9.375" style="3" customWidth="1"/>
    <col min="10" max="10" width="6" style="3" customWidth="1"/>
    <col min="11" max="11" width="8.875" style="3" customWidth="1"/>
    <col min="12" max="12" width="13.75" style="2" customWidth="1"/>
    <col min="13" max="13" width="14.25" style="2" customWidth="1"/>
    <col min="14" max="14" width="11.75" style="2" customWidth="1"/>
    <col min="15" max="15" width="10.875" style="4" customWidth="1"/>
    <col min="16" max="17" width="6.625" style="5" customWidth="1"/>
    <col min="18" max="18" width="9.125" style="5"/>
    <col min="19" max="29" width="9.125" style="6"/>
    <col min="30" max="16384" width="9" style="2"/>
  </cols>
  <sheetData>
    <row r="1" spans="2:29" ht="0.75" customHeight="1" thickBot="1" x14ac:dyDescent="0.3"/>
    <row r="2" spans="2:29" ht="21.75" customHeight="1" x14ac:dyDescent="0.3">
      <c r="B2" s="31" t="s">
        <v>20</v>
      </c>
      <c r="C2" s="32"/>
      <c r="D2" s="32"/>
      <c r="E2" s="33"/>
      <c r="F2" s="33"/>
      <c r="G2" s="33"/>
      <c r="H2" s="33"/>
      <c r="I2" s="61" t="s">
        <v>25</v>
      </c>
      <c r="J2" s="62"/>
      <c r="K2" s="62"/>
      <c r="L2" s="65"/>
      <c r="M2" s="34"/>
      <c r="N2" s="19">
        <v>0</v>
      </c>
      <c r="O2" s="20"/>
    </row>
    <row r="3" spans="2:29" ht="27" customHeight="1" thickBot="1" x14ac:dyDescent="0.3">
      <c r="B3" s="35" t="s">
        <v>21</v>
      </c>
      <c r="C3" s="36"/>
      <c r="D3" s="36"/>
      <c r="E3" s="1"/>
      <c r="F3" s="1"/>
      <c r="G3" s="1"/>
      <c r="H3" s="1"/>
      <c r="I3" s="63"/>
      <c r="J3" s="64"/>
      <c r="K3" s="64"/>
      <c r="L3" s="66"/>
      <c r="M3" s="37"/>
      <c r="N3" s="21"/>
      <c r="O3" s="22">
        <f ca="1">TODAY()</f>
        <v>42715</v>
      </c>
    </row>
    <row r="4" spans="2:29" s="7" customFormat="1" ht="15.75" customHeight="1" x14ac:dyDescent="0.25">
      <c r="B4" s="38"/>
      <c r="C4" s="39"/>
      <c r="D4" s="39"/>
      <c r="E4" s="40"/>
      <c r="F4" s="40"/>
      <c r="G4" s="40"/>
      <c r="H4" s="40"/>
      <c r="I4" s="40"/>
      <c r="J4" s="40"/>
      <c r="K4" s="40"/>
      <c r="L4" s="39"/>
      <c r="M4" s="41"/>
      <c r="N4" s="23"/>
      <c r="O4" s="24">
        <v>42628</v>
      </c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ht="48" customHeight="1" x14ac:dyDescent="0.25">
      <c r="B5" s="42" t="s">
        <v>23</v>
      </c>
      <c r="C5" s="43" t="s">
        <v>2</v>
      </c>
      <c r="D5" s="43" t="s">
        <v>22</v>
      </c>
      <c r="E5" s="43" t="s">
        <v>17</v>
      </c>
      <c r="F5" s="1"/>
      <c r="G5" s="1"/>
      <c r="H5" s="1"/>
      <c r="I5" s="1"/>
      <c r="J5" s="1"/>
      <c r="K5" s="1"/>
      <c r="L5" s="44"/>
      <c r="M5" s="45" t="s">
        <v>16</v>
      </c>
      <c r="N5" s="25"/>
      <c r="O5" s="20">
        <f ca="1">O4-O3</f>
        <v>-87</v>
      </c>
      <c r="AA5" s="10"/>
    </row>
    <row r="6" spans="2:29" ht="19.5" customHeight="1" x14ac:dyDescent="0.25">
      <c r="B6" s="46" t="s">
        <v>0</v>
      </c>
      <c r="C6" s="47">
        <v>50</v>
      </c>
      <c r="D6" s="47">
        <v>1000</v>
      </c>
      <c r="E6" s="70" t="str">
        <f>IF(L17&gt;$M$6,"1 stage",IF(L17/$H$11&gt;$B$17^0.67,"2 stages",IF(C6/$M$6&gt;1.316,"&gt;2 stages","Not Feasible")))</f>
        <v>&gt;2 stages</v>
      </c>
      <c r="F6" s="1"/>
      <c r="G6" s="1"/>
      <c r="H6" s="1"/>
      <c r="I6" s="1"/>
      <c r="J6" s="1"/>
      <c r="K6" s="1"/>
      <c r="L6" s="48" t="s">
        <v>18</v>
      </c>
      <c r="M6" s="49">
        <v>20</v>
      </c>
    </row>
    <row r="7" spans="2:29" ht="19.5" customHeight="1" x14ac:dyDescent="0.25">
      <c r="B7" s="46" t="s">
        <v>1</v>
      </c>
      <c r="C7" s="47">
        <v>32</v>
      </c>
      <c r="D7" s="47">
        <v>10000</v>
      </c>
      <c r="E7" s="70" t="str">
        <f t="shared" ref="E7" si="0">IF(L18&gt;$M$6,"1 stage",IF(L18/$H$11&gt;$B$17^0.67,"2 stages",IF(C7/$M$6&gt;1.316,"&gt;2 stages","Not Feasible")))</f>
        <v>&gt;2 stages</v>
      </c>
      <c r="F7" s="1"/>
      <c r="G7" s="1"/>
      <c r="H7" s="1"/>
      <c r="I7" s="1"/>
      <c r="J7" s="1"/>
      <c r="K7" s="1"/>
      <c r="L7" s="36"/>
      <c r="M7" s="50"/>
    </row>
    <row r="8" spans="2:29" s="11" customFormat="1" ht="19.5" customHeight="1" x14ac:dyDescent="0.25">
      <c r="B8" s="46" t="s">
        <v>19</v>
      </c>
      <c r="C8" s="47">
        <v>20</v>
      </c>
      <c r="D8" s="47">
        <v>10000</v>
      </c>
      <c r="E8" s="70" t="str">
        <f>IF(L19&gt;$M$6,"1 stage",IF(L19/$H$11&gt;$B$17^0.67,"2 stages",IF(C8/$M$6&gt;1.316,"&gt;2 stages","Not Feasible")))</f>
        <v>Not Feasible</v>
      </c>
      <c r="F8" s="51"/>
      <c r="G8" s="51"/>
      <c r="H8" s="51"/>
      <c r="I8" s="51"/>
      <c r="J8" s="51"/>
      <c r="K8" s="51"/>
      <c r="L8" s="52"/>
      <c r="M8" s="53"/>
      <c r="O8" s="12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6"/>
      <c r="AB8" s="10"/>
      <c r="AC8" s="10"/>
    </row>
    <row r="9" spans="2:29" x14ac:dyDescent="0.25">
      <c r="B9" s="54"/>
      <c r="C9" s="36"/>
      <c r="D9" s="36"/>
      <c r="E9" s="1"/>
      <c r="F9" s="1"/>
      <c r="G9" s="1"/>
      <c r="H9" s="1"/>
      <c r="I9" s="1"/>
      <c r="J9" s="1"/>
      <c r="K9" s="1"/>
      <c r="L9" s="36"/>
      <c r="M9" s="50"/>
    </row>
    <row r="10" spans="2:29" s="13" customFormat="1" ht="34.5" customHeight="1" x14ac:dyDescent="0.3">
      <c r="B10" s="67" t="str">
        <f>IF(N2=1,"GOOD LUCK WITH YOUR RESEARCH! 
CONTACT pierre@ezejector.com FOR SOFTWARE OPTIONS.",
IF(N2=2,"GOOD LUCK WITH YOU DESIGN!
CONTACT pierre@ezejector.com FOR SOFTWARE OPTIONS."," SELECT YOUR REASON FOR USING THIS PROGRAM"))</f>
        <v xml:space="preserve"> SELECT YOUR REASON FOR USING THIS PROGRAM</v>
      </c>
      <c r="C10" s="68"/>
      <c r="D10" s="68"/>
      <c r="E10" s="68"/>
      <c r="F10" s="69"/>
      <c r="G10" s="44" t="s">
        <v>24</v>
      </c>
      <c r="H10" s="43" t="s">
        <v>2</v>
      </c>
      <c r="I10" s="43" t="s">
        <v>5</v>
      </c>
      <c r="J10" s="51"/>
      <c r="K10" s="51"/>
      <c r="L10" s="55" t="str">
        <f>HYPERLINK("www.ezejector.com/ejector-ranges", "FIND OUT MORE")</f>
        <v>FIND OUT MORE</v>
      </c>
      <c r="M10" s="56"/>
      <c r="O10" s="14"/>
      <c r="P10" s="15"/>
      <c r="Q10" s="15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2:29" ht="16.5" customHeight="1" x14ac:dyDescent="0.25">
      <c r="B11" s="54"/>
      <c r="C11" s="36"/>
      <c r="D11" s="36"/>
      <c r="E11" s="1"/>
      <c r="F11" s="1"/>
      <c r="G11" s="48" t="s">
        <v>3</v>
      </c>
      <c r="H11" s="47">
        <v>1</v>
      </c>
      <c r="I11" s="47">
        <v>500</v>
      </c>
      <c r="J11" s="1"/>
      <c r="K11" s="1"/>
      <c r="L11" s="57"/>
      <c r="M11" s="50"/>
    </row>
    <row r="12" spans="2:29" ht="15.75" thickBot="1" x14ac:dyDescent="0.3"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59"/>
      <c r="M12" s="37"/>
    </row>
    <row r="14" spans="2:29" s="6" customFormat="1" x14ac:dyDescent="0.25">
      <c r="E14" s="5"/>
      <c r="F14" s="5"/>
      <c r="G14" s="5"/>
      <c r="H14" s="5"/>
      <c r="I14" s="5"/>
      <c r="J14" s="5"/>
      <c r="K14" s="5"/>
      <c r="O14" s="5"/>
      <c r="P14" s="5"/>
      <c r="Q14" s="5"/>
      <c r="R14" s="5"/>
    </row>
    <row r="15" spans="2:29" s="17" customFormat="1" x14ac:dyDescent="0.25">
      <c r="E15" s="18"/>
      <c r="F15" s="18"/>
      <c r="G15" s="18"/>
      <c r="H15" s="18"/>
      <c r="I15" s="18"/>
      <c r="J15" s="18"/>
      <c r="K15" s="18"/>
      <c r="O15" s="18"/>
      <c r="P15" s="18"/>
      <c r="Q15" s="18"/>
      <c r="R15" s="18"/>
    </row>
    <row r="16" spans="2:29" s="17" customFormat="1" ht="30" x14ac:dyDescent="0.25">
      <c r="B16" s="26" t="s">
        <v>15</v>
      </c>
      <c r="C16" s="26" t="s">
        <v>4</v>
      </c>
      <c r="D16" s="26" t="s">
        <v>14</v>
      </c>
      <c r="E16" s="26" t="s">
        <v>8</v>
      </c>
      <c r="F16" s="26" t="s">
        <v>6</v>
      </c>
      <c r="G16" s="26" t="s">
        <v>7</v>
      </c>
      <c r="H16" s="26" t="s">
        <v>10</v>
      </c>
      <c r="I16" s="27" t="s">
        <v>11</v>
      </c>
      <c r="J16" s="26" t="s">
        <v>12</v>
      </c>
      <c r="K16" s="26" t="s">
        <v>9</v>
      </c>
      <c r="L16" s="26" t="s">
        <v>13</v>
      </c>
      <c r="M16" s="26" t="s">
        <v>14</v>
      </c>
      <c r="O16" s="18"/>
      <c r="P16" s="18"/>
      <c r="Q16" s="18"/>
      <c r="R16" s="18"/>
    </row>
    <row r="17" spans="2:18" s="17" customFormat="1" x14ac:dyDescent="0.25">
      <c r="B17" s="28">
        <f>M6/H11</f>
        <v>20</v>
      </c>
      <c r="C17" s="28">
        <f>C6/H11</f>
        <v>50</v>
      </c>
      <c r="D17" s="28">
        <f>$B$17</f>
        <v>20</v>
      </c>
      <c r="E17" s="28">
        <v>1.3</v>
      </c>
      <c r="F17" s="28">
        <f>I11/D6*C6/$H$11</f>
        <v>25</v>
      </c>
      <c r="G17" s="29">
        <f>1/H17*(2/(E17+1)*(1+(E17-1)/2*H17^2))^((E17+1)/(E17-1)/2)</f>
        <v>9.1606675216638553</v>
      </c>
      <c r="H17" s="29">
        <f>(((C17*1.85)^((E17-1)/E17)-1)*2/0.3)^0.5</f>
        <v>3.5049114431055504</v>
      </c>
      <c r="I17" s="29">
        <f>((G17*(1+E17*H17^2)+F17*(1+E17)-(G17+F17))/(G17+F17)/E17)^0.5</f>
        <v>2.0065076744499262</v>
      </c>
      <c r="J17" s="28">
        <f>$H$11/1.86*(1+2*E17/(E17+1)*(I17^2-1))</f>
        <v>2.3767624880385161</v>
      </c>
      <c r="K17" s="28">
        <f>((1+(E17-1)/2*I17^2)/(E17*I17^2-(E17=1)/2))^0.5</f>
        <v>0.55357647492655604</v>
      </c>
      <c r="L17" s="28">
        <f>J17*(1+(E17-1)/2*K17^2)^(E17/(E17-1))^0.95</f>
        <v>2.8597948335345551</v>
      </c>
      <c r="M17" s="28">
        <f>L17/$H$11</f>
        <v>2.8597948335345551</v>
      </c>
      <c r="O17" s="18"/>
      <c r="P17" s="18"/>
      <c r="Q17" s="18"/>
      <c r="R17" s="18"/>
    </row>
    <row r="18" spans="2:18" s="17" customFormat="1" x14ac:dyDescent="0.25">
      <c r="B18" s="30"/>
      <c r="C18" s="28">
        <f>C7/$H$11</f>
        <v>32</v>
      </c>
      <c r="D18" s="28">
        <f>$B$17</f>
        <v>20</v>
      </c>
      <c r="E18" s="28">
        <v>1.3</v>
      </c>
      <c r="F18" s="28">
        <f>$I$11/D7*C7/$H$11</f>
        <v>1.6</v>
      </c>
      <c r="G18" s="29">
        <f>1/H18*(2/(E18+1)*(1+(E18-1)/2*H18^2))^((E18+1)/(E18-1)/2)</f>
        <v>6.6990042615880085</v>
      </c>
      <c r="H18" s="29">
        <f>(((C18*1.85)^((E18-1)/E18)-1)*2/0.3)^0.5</f>
        <v>3.2295182233348525</v>
      </c>
      <c r="I18" s="29">
        <f>((G18*(1+E18*H18^2)+F18*(1+E18)-(G18+F18))/(G18+F18)/E18)^0.5</f>
        <v>2.9345833438488302</v>
      </c>
      <c r="J18" s="28">
        <f>$H$11/1.86*(1+2*E18/(E18+1)*(I18^2-1))</f>
        <v>5.163774297612659</v>
      </c>
      <c r="K18" s="28">
        <f>((1+(E18-1)/2*I18^2)/(E18*I18^2-(E18=1)/2))^0.5</f>
        <v>0.45244635926736726</v>
      </c>
      <c r="L18" s="28">
        <f>J18*(1+(E18-1)/2*K18^2)^(E18/(E18-1))^0.95</f>
        <v>5.8484278030355545</v>
      </c>
      <c r="M18" s="28">
        <f>L18/$H$11</f>
        <v>5.8484278030355545</v>
      </c>
      <c r="O18" s="18"/>
      <c r="P18" s="18"/>
      <c r="Q18" s="18"/>
      <c r="R18" s="18"/>
    </row>
    <row r="19" spans="2:18" s="17" customFormat="1" x14ac:dyDescent="0.25">
      <c r="B19" s="26"/>
      <c r="C19" s="28">
        <f>C8/$H$11</f>
        <v>20</v>
      </c>
      <c r="D19" s="28">
        <f>$B$17</f>
        <v>20</v>
      </c>
      <c r="E19" s="28">
        <v>1.3</v>
      </c>
      <c r="F19" s="28">
        <f>$I$11/D8*C8/$H$11</f>
        <v>1</v>
      </c>
      <c r="G19" s="29">
        <f>1/H19*(2/(E19+1)*(1+(E19-1)/2*H19^2))^((E19+1)/(E19-1)/2)</f>
        <v>4.8473953860476904</v>
      </c>
      <c r="H19" s="29">
        <f>(((C19*1.85)^((E19-1)/E19)-1)*2/0.3)^0.5</f>
        <v>2.9449089469440315</v>
      </c>
      <c r="I19" s="29">
        <f>((G19*(1+E19*H19^2)+F19*(1+E19)-(G19+F19))/(G19+F19)/E19)^0.5</f>
        <v>2.7129998111380229</v>
      </c>
      <c r="J19" s="28">
        <f>$H$11/1.86*(1+2*E19/(E19+1)*(I19^2-1))</f>
        <v>4.4032156932236717</v>
      </c>
      <c r="K19" s="28">
        <f>((1+(E19-1)/2*I19^2)/(E19*I19^2-(E19=1)/2))^0.5</f>
        <v>0.46892903558240501</v>
      </c>
      <c r="L19" s="28">
        <f>J19*(1+(E19-1)/2*K19^2)^(E19/(E19-1))^0.95</f>
        <v>5.032559046782243</v>
      </c>
      <c r="M19" s="28">
        <f>L19/$H$11</f>
        <v>5.032559046782243</v>
      </c>
      <c r="O19" s="18"/>
      <c r="P19" s="18"/>
      <c r="Q19" s="18"/>
      <c r="R19" s="18"/>
    </row>
    <row r="20" spans="2:18" s="17" customFormat="1" x14ac:dyDescent="0.25">
      <c r="E20" s="18"/>
      <c r="F20" s="18"/>
      <c r="G20" s="18"/>
      <c r="H20" s="18"/>
      <c r="I20" s="18"/>
      <c r="J20" s="18"/>
      <c r="K20" s="18"/>
      <c r="O20" s="18"/>
      <c r="P20" s="18"/>
      <c r="Q20" s="18"/>
      <c r="R20" s="18"/>
    </row>
    <row r="21" spans="2:18" s="17" customFormat="1" x14ac:dyDescent="0.25">
      <c r="E21" s="18"/>
      <c r="F21" s="18"/>
      <c r="G21" s="18"/>
      <c r="H21" s="18"/>
      <c r="I21" s="18"/>
      <c r="J21" s="18"/>
      <c r="K21" s="18"/>
      <c r="O21" s="18"/>
      <c r="P21" s="18"/>
      <c r="Q21" s="18"/>
      <c r="R21" s="18"/>
    </row>
    <row r="22" spans="2:18" s="17" customFormat="1" x14ac:dyDescent="0.25">
      <c r="E22" s="18"/>
      <c r="F22" s="18"/>
      <c r="G22" s="18"/>
      <c r="H22" s="18"/>
      <c r="I22" s="18"/>
      <c r="J22" s="18"/>
      <c r="K22" s="18"/>
      <c r="O22" s="18"/>
      <c r="P22" s="18"/>
      <c r="Q22" s="18"/>
      <c r="R22" s="18"/>
    </row>
    <row r="23" spans="2:18" s="17" customFormat="1" x14ac:dyDescent="0.25">
      <c r="E23" s="18"/>
      <c r="F23" s="18"/>
      <c r="G23" s="18"/>
      <c r="H23" s="18"/>
      <c r="I23" s="18"/>
      <c r="J23" s="18"/>
      <c r="K23" s="18"/>
      <c r="O23" s="18"/>
      <c r="P23" s="18"/>
      <c r="Q23" s="18"/>
      <c r="R23" s="18"/>
    </row>
    <row r="24" spans="2:18" s="6" customFormat="1" x14ac:dyDescent="0.25">
      <c r="E24" s="5"/>
      <c r="F24" s="5"/>
      <c r="G24" s="5"/>
      <c r="H24" s="5"/>
      <c r="I24" s="5"/>
      <c r="J24" s="5"/>
      <c r="K24" s="5"/>
      <c r="O24" s="5"/>
      <c r="P24" s="5"/>
      <c r="Q24" s="5"/>
      <c r="R24" s="5"/>
    </row>
    <row r="25" spans="2:18" s="6" customFormat="1" x14ac:dyDescent="0.25">
      <c r="E25" s="5"/>
      <c r="F25" s="5"/>
      <c r="G25" s="5"/>
      <c r="H25" s="5"/>
      <c r="I25" s="5"/>
      <c r="J25" s="5"/>
      <c r="K25" s="5"/>
      <c r="O25" s="4"/>
      <c r="P25" s="5"/>
      <c r="Q25" s="5"/>
      <c r="R25" s="5"/>
    </row>
    <row r="26" spans="2:18" s="6" customFormat="1" x14ac:dyDescent="0.25">
      <c r="E26" s="5"/>
      <c r="F26" s="5"/>
      <c r="G26" s="5"/>
      <c r="H26" s="5"/>
      <c r="I26" s="5"/>
      <c r="J26" s="5"/>
      <c r="K26" s="5"/>
      <c r="O26" s="4"/>
      <c r="P26" s="5"/>
      <c r="Q26" s="5"/>
      <c r="R26" s="5"/>
    </row>
    <row r="27" spans="2:18" s="6" customFormat="1" x14ac:dyDescent="0.25">
      <c r="E27" s="5"/>
      <c r="F27" s="5"/>
      <c r="G27" s="5"/>
      <c r="H27" s="5"/>
      <c r="I27" s="5"/>
      <c r="J27" s="5"/>
      <c r="K27" s="5"/>
      <c r="O27" s="4"/>
      <c r="P27" s="5"/>
      <c r="Q27" s="5"/>
      <c r="R27" s="5"/>
    </row>
    <row r="28" spans="2:18" s="6" customFormat="1" x14ac:dyDescent="0.25">
      <c r="E28" s="5"/>
      <c r="F28" s="5"/>
      <c r="G28" s="5"/>
      <c r="H28" s="5"/>
      <c r="I28" s="5"/>
      <c r="J28" s="5"/>
      <c r="K28" s="5"/>
      <c r="O28" s="4"/>
      <c r="P28" s="5"/>
      <c r="Q28" s="5"/>
      <c r="R28" s="5"/>
    </row>
    <row r="29" spans="2:18" s="6" customFormat="1" x14ac:dyDescent="0.25">
      <c r="E29" s="5"/>
      <c r="F29" s="5"/>
      <c r="G29" s="5"/>
      <c r="H29" s="5"/>
      <c r="I29" s="5"/>
      <c r="J29" s="5"/>
      <c r="K29" s="5"/>
      <c r="O29" s="4"/>
      <c r="P29" s="5"/>
      <c r="Q29" s="5"/>
      <c r="R29" s="5"/>
    </row>
    <row r="30" spans="2:18" s="6" customFormat="1" x14ac:dyDescent="0.25">
      <c r="E30" s="5"/>
      <c r="F30" s="5"/>
      <c r="G30" s="5"/>
      <c r="H30" s="5"/>
      <c r="I30" s="5"/>
      <c r="J30" s="5"/>
      <c r="K30" s="5"/>
      <c r="O30" s="4"/>
      <c r="P30" s="5"/>
      <c r="Q30" s="5"/>
      <c r="R30" s="5"/>
    </row>
    <row r="31" spans="2:18" s="6" customFormat="1" x14ac:dyDescent="0.25">
      <c r="E31" s="5"/>
      <c r="F31" s="5"/>
      <c r="G31" s="5"/>
      <c r="H31" s="5"/>
      <c r="I31" s="5"/>
      <c r="J31" s="5"/>
      <c r="K31" s="5"/>
      <c r="O31" s="4"/>
      <c r="P31" s="5"/>
      <c r="Q31" s="5"/>
      <c r="R31" s="5"/>
    </row>
    <row r="32" spans="2:18" s="6" customFormat="1" x14ac:dyDescent="0.25">
      <c r="E32" s="5"/>
      <c r="F32" s="5"/>
      <c r="G32" s="5"/>
      <c r="H32" s="5"/>
      <c r="I32" s="5"/>
      <c r="J32" s="5"/>
      <c r="K32" s="5"/>
      <c r="O32" s="4"/>
      <c r="P32" s="5"/>
      <c r="Q32" s="5"/>
      <c r="R32" s="5"/>
    </row>
    <row r="33" spans="5:18" s="6" customFormat="1" x14ac:dyDescent="0.25">
      <c r="E33" s="5"/>
      <c r="F33" s="5"/>
      <c r="G33" s="5"/>
      <c r="H33" s="5"/>
      <c r="I33" s="5"/>
      <c r="J33" s="5"/>
      <c r="K33" s="5"/>
      <c r="O33" s="4"/>
      <c r="P33" s="5"/>
      <c r="Q33" s="5"/>
      <c r="R33" s="5"/>
    </row>
    <row r="34" spans="5:18" s="6" customFormat="1" x14ac:dyDescent="0.25">
      <c r="E34" s="5"/>
      <c r="F34" s="5"/>
      <c r="G34" s="5"/>
      <c r="H34" s="5"/>
      <c r="I34" s="5"/>
      <c r="J34" s="5"/>
      <c r="K34" s="5"/>
      <c r="O34" s="4"/>
      <c r="P34" s="5"/>
      <c r="Q34" s="5"/>
      <c r="R34" s="5"/>
    </row>
    <row r="35" spans="5:18" s="6" customFormat="1" x14ac:dyDescent="0.25">
      <c r="E35" s="5"/>
      <c r="F35" s="5"/>
      <c r="G35" s="5"/>
      <c r="H35" s="5"/>
      <c r="I35" s="5"/>
      <c r="J35" s="5"/>
      <c r="K35" s="5"/>
      <c r="O35" s="4"/>
      <c r="P35" s="5"/>
      <c r="Q35" s="5"/>
      <c r="R35" s="5"/>
    </row>
  </sheetData>
  <sheetProtection algorithmName="SHA-512" hashValue="VdQJdiqyjlP+CWEQFFIGtqHx/3nG/tkxyx/0Gc2jx1p5wyTktVp23RVJT+It1CTc54RDXT0LbDy0If0utmrOZg==" saltValue="yLYFITsaNvUjdIwcHHlwXQ==" spinCount="100000" sheet="1" objects="1" scenarios="1"/>
  <mergeCells count="3">
    <mergeCell ref="I2:K3"/>
    <mergeCell ref="L2:L3"/>
    <mergeCell ref="B10:F10"/>
  </mergeCells>
  <conditionalFormatting sqref="E6:E8">
    <cfRule type="expression" dxfId="2" priority="2">
      <formula>$N$2&lt;1</formula>
    </cfRule>
    <cfRule type="expression" dxfId="1" priority="4">
      <formula>$O$5&lt;0</formula>
    </cfRule>
  </conditionalFormatting>
  <conditionalFormatting sqref="C6:D8">
    <cfRule type="expression" dxfId="0" priority="1">
      <formula>$N$2&lt;1</formula>
    </cfRule>
  </conditionalFormatting>
  <hyperlinks>
    <hyperlink ref="L10" r:id="rId1" display="www.ezejector.com/ejector-ranges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 altText="RESEARCH">
                <anchor moveWithCells="1">
                  <from>
                    <xdr:col>11</xdr:col>
                    <xdr:colOff>9525</xdr:colOff>
                    <xdr:row>1</xdr:row>
                    <xdr:rowOff>57150</xdr:rowOff>
                  </from>
                  <to>
                    <xdr:col>11</xdr:col>
                    <xdr:colOff>1038225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2</xdr:row>
                    <xdr:rowOff>47625</xdr:rowOff>
                  </from>
                  <to>
                    <xdr:col>11</xdr:col>
                    <xdr:colOff>1038225</xdr:colOff>
                    <xdr:row>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2016-08-19T09:06:51Z</dcterms:created>
  <dcterms:modified xsi:type="dcterms:W3CDTF">2016-12-11T12:46:51Z</dcterms:modified>
</cp:coreProperties>
</file>